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4"/>
  </bookViews>
  <sheets>
    <sheet name="Nodrosinajums" sheetId="1" r:id="rId1"/>
    <sheet name="Pakalpoj-sn" sheetId="2" r:id="rId2"/>
    <sheet name="U-K-apjomi" sheetId="3" r:id="rId3"/>
    <sheet name="Kvalitate" sheetId="4" r:id="rId4"/>
    <sheet name="Infrastrukt" sheetId="5" r:id="rId5"/>
  </sheets>
  <calcPr calcId="125725"/>
</workbook>
</file>

<file path=xl/calcChain.xml><?xml version="1.0" encoding="utf-8"?>
<calcChain xmlns="http://schemas.openxmlformats.org/spreadsheetml/2006/main">
  <c r="F18" i="3"/>
  <c r="L18"/>
  <c r="L17"/>
  <c r="L16"/>
  <c r="J9"/>
  <c r="J8"/>
  <c r="J7"/>
  <c r="L9"/>
  <c r="L8"/>
  <c r="L7"/>
  <c r="K7"/>
  <c r="K16" s="1"/>
  <c r="J16" s="1"/>
  <c r="H16" s="1"/>
  <c r="H9"/>
  <c r="H8"/>
  <c r="H7"/>
  <c r="F9"/>
  <c r="F8"/>
  <c r="F7"/>
  <c r="D7"/>
  <c r="L36"/>
  <c r="J36"/>
  <c r="L28"/>
  <c r="H28" s="1"/>
  <c r="F28" s="1"/>
  <c r="I8" i="1"/>
  <c r="G8"/>
  <c r="G9" i="3"/>
  <c r="G8"/>
  <c r="I8"/>
  <c r="I9"/>
  <c r="K9"/>
  <c r="K18" s="1"/>
  <c r="J18" s="1"/>
  <c r="H18" s="1"/>
  <c r="K8"/>
  <c r="K17" s="1"/>
  <c r="J17" s="1"/>
  <c r="H17" s="1"/>
  <c r="A2" i="5"/>
  <c r="A2" i="4"/>
  <c r="F26" i="3"/>
  <c r="G26" s="1"/>
  <c r="F27"/>
  <c r="G27" s="1"/>
  <c r="K28"/>
  <c r="I26"/>
  <c r="I27"/>
  <c r="K8" i="1"/>
  <c r="B17"/>
  <c r="B16"/>
  <c r="G17" i="3" l="1"/>
  <c r="I18"/>
  <c r="G16"/>
  <c r="I16"/>
  <c r="I17"/>
  <c r="G18"/>
  <c r="H36"/>
  <c r="I36" s="1"/>
  <c r="E26"/>
  <c r="E27"/>
  <c r="E17"/>
  <c r="E18"/>
  <c r="E16"/>
  <c r="K6" i="1"/>
  <c r="I6"/>
  <c r="G6"/>
  <c r="B22" i="3"/>
  <c r="B3"/>
  <c r="B2"/>
  <c r="A2"/>
  <c r="B7" i="4"/>
  <c r="B8" i="5" s="1"/>
  <c r="B6" i="4"/>
  <c r="B6" i="5" s="1"/>
  <c r="I28" i="3"/>
  <c r="I15"/>
  <c r="B1"/>
  <c r="E8"/>
  <c r="E7"/>
  <c r="M6" i="1"/>
  <c r="B7" i="2"/>
  <c r="B5"/>
  <c r="C5"/>
  <c r="I7"/>
  <c r="M8" i="1" l="1"/>
  <c r="K36" i="3" l="1"/>
  <c r="G28"/>
  <c r="E36"/>
  <c r="E35"/>
  <c r="E34"/>
  <c r="E28"/>
  <c r="E9"/>
  <c r="A2" i="2"/>
  <c r="G7" i="3"/>
  <c r="I7"/>
</calcChain>
</file>

<file path=xl/sharedStrings.xml><?xml version="1.0" encoding="utf-8"?>
<sst xmlns="http://schemas.openxmlformats.org/spreadsheetml/2006/main" count="201" uniqueCount="111">
  <si>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</si>
  <si>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</si>
  <si>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</si>
  <si>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</si>
  <si>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</si>
  <si>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</si>
  <si>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</si>
  <si>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</si>
  <si>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</si>
  <si>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</si>
  <si>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</si>
  <si>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</si>
  <si>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</si>
  <si>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</si>
  <si>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</si>
  <si>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</si>
  <si>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</si>
  <si>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</si>
  <si>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</si>
  <si>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</si>
  <si>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</si>
  <si>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</si>
  <si>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</si>
  <si>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</si>
  <si>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</si>
  <si>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</si>
  <si>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</si>
  <si>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</si>
  <si>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nd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</si>
  <si>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</si>
  <si>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</si>
  <si>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</si>
  <si>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</si>
  <si>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</si>
  <si>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</si>
  <si>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</si>
  <si>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</si>
  <si>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</si>
  <si>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</si>
  <si>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</si>
  <si>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</si>
  <si>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 xml:space="preserve">iestādēm un uzņēmumiem </t>
  </si>
  <si>
    <t>no iestādēm un uzņēmumiem</t>
  </si>
  <si>
    <t>iestādēm un uzņēmumiem</t>
  </si>
  <si>
    <t>Iedzī-votāji</t>
  </si>
  <si>
    <t>Uzņē-mumi</t>
  </si>
  <si>
    <t>U,K</t>
  </si>
  <si>
    <t>Uzņē-mumu skaits</t>
  </si>
  <si>
    <t>TUME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</si>
  <si>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</si>
  <si>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</si>
  <si>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</si>
  <si>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</si>
  <si>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</si>
  <si>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</si>
  <si>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</si>
  <si>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</si>
  <si>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</si>
  <si>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</si>
  <si>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</si>
  <si>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</si>
  <si>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</si>
  <si>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</si>
  <si>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</si>
  <si>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</si>
  <si>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Maksājumu iekasēšana</t>
  </si>
  <si>
    <t>Respondents</t>
  </si>
  <si>
    <t>Pašvaldība</t>
  </si>
  <si>
    <t>Ir pašvaldības lēmums</t>
  </si>
  <si>
    <t>Piezīme: Aprēķini atšķiras no anketā norādītajiem.</t>
  </si>
  <si>
    <t>Dati nav patiesi, nav uzrādīta infiltrācija</t>
  </si>
  <si>
    <t>Ērģeme</t>
  </si>
  <si>
    <t>Vijciems</t>
  </si>
  <si>
    <t>Iedzīvotāju skaits ciemā pēc VARAM datiem ir pārliecinoši mazāks nekā Respondents norādīji, tāpat arī plānotajam nodrošinājumam ir veikts pārrēķins</t>
  </si>
  <si>
    <t>Felikss Bošs</t>
  </si>
  <si>
    <t>K/S Vijupe</t>
  </si>
  <si>
    <t>Valkas novada pašvaldība</t>
  </si>
  <si>
    <t xml:space="preserve">BIO - 100;  tehniskais stāvoklis - apmierinošs </t>
  </si>
  <si>
    <t>no iestādēm un uzņēmumiem, individuālajiem risinājumiem</t>
  </si>
  <si>
    <t>Vijas upe</t>
  </si>
  <si>
    <t>Dūņas izmanto apzaļumošanas darbos</t>
  </si>
  <si>
    <t>L = 1500 m, d = 200 mm, keramika; L = 220 m, d = 160 mm, polietilēns. Spiedvads: L = 46 m, d = 100 mm, metāls; L = 207 m, d = 50 mm, polietilēns. Tehniskais stāvoklis - slikts</t>
  </si>
  <si>
    <t>4 KSS, tehniskais stāvoklis - apmierinošs</t>
  </si>
  <si>
    <t>Ķets, d = 100 mm, L = 274m; tērauds, d = 40mm, L = 33m; polietilēns, d = 32mm, L = 757m, d = 40 mm, L = 900m, d = 50mm, L = 454m, d = 63mm L = 239m. Tehniskais stāvoklis - slikts</t>
  </si>
  <si>
    <t>1 urbums: P500009, ierīkots 1063.g.; 5 l/s; tehn.stāvoklis - apmierinošs</t>
  </si>
  <si>
    <t xml:space="preserve">Aqua Ferrum 24/2; q = 8 m3/h. Tehniskais stāvoklis - labs, uzstādītas 2009.g. </t>
  </si>
  <si>
    <t>Ūdensapgādes tīklu rekonstrukcija (L = 700m); Kanalizācijas tīklu rekonstrukcija (L=3000m); NAI teritorijas uzlabošana; jaunu hidrantu izbūve</t>
  </si>
  <si>
    <t>-</t>
  </si>
  <si>
    <t>atbilst normat. (Test.pārsk. Nr. V.1/4038.1-2011)</t>
  </si>
  <si>
    <t>Fe -2.91 mg/l, duļķainība -11.6 mg/l (Testēšanas pārskats Nr. V1/4039.1-2011)</t>
  </si>
  <si>
    <t>Novada attīstības un projektu vadības daļas projektu vadītājs Eduards Ivļevs, e-pasts: eduards.ivlevs@valka.lv; tālr. 64722236, 261628051</t>
  </si>
  <si>
    <t xml:space="preserve">Kopā ir 3 urbumi: 2 pieder pašvaldībai, 1 privāts. Sistēmā "Skola" ir pašvaldībai piederošs urbums. Sistēmā "Alkšņi" 2008.g. tika izveidots urbums (arī pieder pašvaldībai). 3 sistēma "Pienotava" - privātīpašums SIA "Aventa būve", ir urbums "Pienotava", tehn.datu nav. </t>
  </si>
  <si>
    <t>Ir trīs ūdensapgādes sistēmas, 2 pašvaldības (lietotāji - 150) un viena privātā (lietotāji - 61), kopā - 211 lietotāji</t>
  </si>
  <si>
    <t>Valkas novads</t>
  </si>
  <si>
    <t xml:space="preserve">Urbums "Alkšņi" Fe = 2,16 mg/l ; urbums "Skola" - atbilst normat. </t>
  </si>
  <si>
    <t xml:space="preserve">"Pienotava" - pēc iedzīvotāju sniegtās informācijas kvalitāte ir slikta, citi dati nav pieejami. ; pašvaldības urbumu padotais ūdens lietotājiem - atbilst normat. </t>
  </si>
  <si>
    <t>Sistēmā "Alkšņi" -USS nav, bet būtu ļoti nepieciešama. Citās sistēmās arī USS nav</t>
  </si>
  <si>
    <t xml:space="preserve">3 apgādes sistēmas: "Skola"", "Alkšņi", "Pienotava". Informācija par tīkliem pieejama tikai sistēmai "Skola" : materiāli -ķets, polietilēns; L = 452 m, tehn.stāvoklis -slikts, d = 50, 100 mm. "Alkšņi": L = ~ 1879 m, polietilēns, tehn.stāvoklis -slikts, d = līdz 50  mm. "Pienotava": L = 984 m, tērauds un polietilēns, stāvoklis - slikts, avārijas. </t>
  </si>
  <si>
    <t>meliorācijas grāvis - Rikanda</t>
  </si>
  <si>
    <t xml:space="preserve">2 sistēmas: "Skola", materiāls - keramika; d = 100, 150, 200 mm; L = 800m; tehn.stāvoklis - labs un apmierinošs;  "Pienotava" - tehn.stāvoklis -slikts.  </t>
  </si>
  <si>
    <t>Spiedvads: L = 608 m, d = 100 mm; materiāls - tērauds. Sistēmā "Skola" ir KSS</t>
  </si>
  <si>
    <t xml:space="preserve">NAI BIO - 50, tehn.stāvoklis - apmierinošs. </t>
  </si>
  <si>
    <t>Dūņas nodod Valkas pilsētas NAI "Nagliņas" uzglabāšanai</t>
  </si>
  <si>
    <t xml:space="preserve">atbilst normat. </t>
  </si>
  <si>
    <t>Pašvaldības lēmums</t>
  </si>
  <si>
    <t>Urbuma "Skola" rekonstrukcija; ūdensapgādes tīklu rekonstrukcija un paplašināšana; USS izbūve; kanalizācijas tīklu rekonstrukcija un paplašināšana; NAI rekonstrukcija</t>
  </si>
  <si>
    <t>2 sistēmas pieder Valkas novada pašvaldībai, 1 ūdensapgādes un kanalizācijas sistēma pieder privātīpašniekam SIA "Aventa būve"</t>
  </si>
  <si>
    <t xml:space="preserve">Piezīme: TEPā uzrādītie dati ūdens bilancei ir pretrunīgi. </t>
  </si>
  <si>
    <t xml:space="preserve">Piezīme: Dati iegūti aprēķinu ceļā. </t>
  </si>
  <si>
    <t>Plānotie pasākumi Vijciemā</t>
  </si>
  <si>
    <t>Plānotie pasākumi Ērģemā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</si>
</sst>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0.0"/>
    <numFmt numFmtId="167" formatCode="0.000"/>
  </numFmts>
  <fonts count="15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2"/>
      <color theme="1"/>
      <name val="Times New Roman"/>
      <family val="1"/>
    </font>
    <font>
      <sz val="11"/>
      <color indexed="8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Times New Roman"/>
      <family val="1"/>
    </font>
    <font>
      <i/>
      <sz val="12"/>
      <name val="Times New Roman"/>
      <family val="1"/>
      <charset val="186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1" fontId="6" fillId="0" borderId="0" xfId="0" applyNumberFormat="1" applyFont="1" applyFill="1"/>
    <xf numFmtId="0" fontId="6" fillId="0" borderId="0" xfId="0" applyFont="1" applyFill="1"/>
    <xf numFmtId="0" fontId="2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horizontal="left"/>
    </xf>
    <xf numFmtId="0" fontId="8" fillId="0" borderId="0" xfId="0" applyFont="1" applyFill="1" applyAlignment="1">
      <alignment vertical="top" wrapText="1"/>
    </xf>
    <xf numFmtId="0" fontId="2" fillId="0" borderId="0" xfId="0" applyFont="1"/>
    <xf numFmtId="0" fontId="2" fillId="0" borderId="0" xfId="0" applyFont="1" applyFill="1" applyBorder="1" applyAlignment="1">
      <alignment horizontal="center" vertical="top" wrapText="1"/>
    </xf>
    <xf numFmtId="9" fontId="2" fillId="0" borderId="0" xfId="0" applyNumberFormat="1" applyFont="1" applyFill="1" applyBorder="1" applyAlignment="1">
      <alignment vertical="top" wrapText="1"/>
    </xf>
    <xf numFmtId="9" fontId="2" fillId="0" borderId="0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11" xfId="0" applyFont="1" applyFill="1" applyBorder="1" applyAlignment="1">
      <alignment vertical="top"/>
    </xf>
    <xf numFmtId="0" fontId="2" fillId="0" borderId="13" xfId="0" applyFont="1" applyFill="1" applyBorder="1" applyAlignment="1">
      <alignment horizontal="right" vertical="top"/>
    </xf>
    <xf numFmtId="0" fontId="2" fillId="0" borderId="13" xfId="0" applyFont="1" applyFill="1" applyBorder="1" applyAlignment="1">
      <alignment vertical="top"/>
    </xf>
    <xf numFmtId="0" fontId="0" fillId="0" borderId="12" xfId="0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11" fillId="0" borderId="0" xfId="0" applyFont="1" applyFill="1" applyBorder="1" applyAlignment="1">
      <alignment vertical="top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165" fontId="11" fillId="0" borderId="0" xfId="0" applyNumberFormat="1" applyFont="1" applyFill="1" applyBorder="1" applyAlignment="1">
      <alignment horizontal="left"/>
    </xf>
    <xf numFmtId="0" fontId="11" fillId="0" borderId="0" xfId="0" applyFont="1" applyFill="1"/>
    <xf numFmtId="0" fontId="10" fillId="0" borderId="4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12" fillId="0" borderId="4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2" fillId="0" borderId="6" xfId="0" applyFont="1" applyFill="1" applyBorder="1" applyAlignment="1">
      <alignment vertical="top" wrapText="1"/>
    </xf>
    <xf numFmtId="0" fontId="0" fillId="0" borderId="3" xfId="0" applyFill="1" applyBorder="1" applyAlignment="1">
      <alignment wrapText="1"/>
    </xf>
    <xf numFmtId="0" fontId="6" fillId="0" borderId="8" xfId="0" applyFont="1" applyFill="1" applyBorder="1" applyAlignment="1">
      <alignment horizontal="lef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14" fillId="0" borderId="2" xfId="0" applyFont="1" applyFill="1" applyBorder="1" applyAlignment="1">
      <alignment horizontal="left"/>
    </xf>
    <xf numFmtId="0" fontId="14" fillId="0" borderId="1" xfId="0" applyFont="1" applyFill="1" applyBorder="1" applyAlignment="1">
      <alignment horizontal="left"/>
    </xf>
    <xf numFmtId="0" fontId="14" fillId="0" borderId="1" xfId="0" applyFont="1" applyFill="1" applyBorder="1" applyAlignment="1">
      <alignment horizontal="center"/>
    </xf>
    <xf numFmtId="0" fontId="14" fillId="0" borderId="1" xfId="0" applyFont="1" applyFill="1" applyBorder="1"/>
    <xf numFmtId="0" fontId="2" fillId="0" borderId="5" xfId="0" applyFont="1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/>
    <xf numFmtId="1" fontId="2" fillId="0" borderId="1" xfId="0" applyNumberFormat="1" applyFont="1" applyFill="1" applyBorder="1"/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2" fillId="0" borderId="1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1" fontId="2" fillId="0" borderId="1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2" fillId="0" borderId="0" xfId="0" applyFont="1" applyFill="1" applyBorder="1"/>
    <xf numFmtId="165" fontId="2" fillId="0" borderId="0" xfId="0" applyNumberFormat="1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164" fontId="2" fillId="0" borderId="1" xfId="0" applyNumberFormat="1" applyFont="1" applyFill="1" applyBorder="1"/>
    <xf numFmtId="1" fontId="2" fillId="0" borderId="4" xfId="0" applyNumberFormat="1" applyFont="1" applyFill="1" applyBorder="1" applyAlignment="1">
      <alignment horizontal="right"/>
    </xf>
    <xf numFmtId="1" fontId="2" fillId="0" borderId="6" xfId="0" applyNumberFormat="1" applyFont="1" applyFill="1" applyBorder="1"/>
    <xf numFmtId="1" fontId="2" fillId="0" borderId="6" xfId="0" applyNumberFormat="1" applyFont="1" applyFill="1" applyBorder="1" applyAlignment="1">
      <alignment horizontal="right"/>
    </xf>
    <xf numFmtId="1" fontId="2" fillId="0" borderId="6" xfId="0" applyNumberFormat="1" applyFont="1" applyFill="1" applyBorder="1" applyAlignment="1">
      <alignment horizontal="center"/>
    </xf>
    <xf numFmtId="1" fontId="2" fillId="0" borderId="0" xfId="0" applyNumberFormat="1" applyFont="1" applyFill="1"/>
    <xf numFmtId="0" fontId="0" fillId="0" borderId="8" xfId="0" applyFill="1" applyBorder="1" applyAlignment="1"/>
    <xf numFmtId="0" fontId="14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vertical="top" wrapText="1"/>
    </xf>
    <xf numFmtId="9" fontId="2" fillId="0" borderId="2" xfId="0" applyNumberFormat="1" applyFont="1" applyFill="1" applyBorder="1" applyAlignment="1">
      <alignment vertical="top" wrapText="1"/>
    </xf>
    <xf numFmtId="9" fontId="2" fillId="0" borderId="2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top" wrapText="1"/>
    </xf>
    <xf numFmtId="1" fontId="2" fillId="0" borderId="4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167" fontId="2" fillId="0" borderId="1" xfId="0" applyNumberFormat="1" applyFont="1" applyFill="1" applyBorder="1"/>
    <xf numFmtId="0" fontId="9" fillId="0" borderId="4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7F8081"/>
      <color rgb="FFDDDDDD"/>
      <color rgb="FFD8DDE2"/>
      <color rgb="FF99C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7"/>
  <sheetViews>
    <sheetView workbookViewId="0">
      <selection activeCell="B19" sqref="B19"/>
    </sheetView>
  </sheetViews>
  <sheetFormatPr defaultRowHeight="15.75"/>
  <cols>
    <col min="1" max="1" width="6" style="8" customWidth="1"/>
    <col min="2" max="2" width="19.140625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2" width="9.140625" style="8"/>
    <col min="13" max="13" width="13.140625" style="8" bestFit="1" customWidth="1"/>
    <col min="14" max="16384" width="9.140625" style="8"/>
  </cols>
  <sheetData>
    <row r="1" spans="1:13" ht="18.75">
      <c r="A1" s="71" t="s">
        <v>32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3" ht="18.75">
      <c r="A2" s="9" t="s">
        <v>93</v>
      </c>
    </row>
    <row r="3" spans="1:13" s="7" customFormat="1" ht="36" customHeight="1">
      <c r="A3" s="57" t="s">
        <v>0</v>
      </c>
      <c r="B3" s="57" t="s">
        <v>1</v>
      </c>
      <c r="C3" s="57" t="s">
        <v>2</v>
      </c>
      <c r="D3" s="57"/>
      <c r="E3" s="57"/>
      <c r="F3" s="57" t="s">
        <v>3</v>
      </c>
      <c r="G3" s="57"/>
      <c r="H3" s="57"/>
      <c r="I3" s="57"/>
      <c r="J3" s="57" t="s">
        <v>8</v>
      </c>
      <c r="K3" s="57"/>
      <c r="L3" s="57"/>
      <c r="M3" s="57"/>
    </row>
    <row r="4" spans="1:13" ht="31.5" customHeight="1">
      <c r="A4" s="58"/>
      <c r="B4" s="59"/>
      <c r="C4" s="61" t="s">
        <v>29</v>
      </c>
      <c r="D4" s="61" t="s">
        <v>30</v>
      </c>
      <c r="E4" s="61" t="s">
        <v>31</v>
      </c>
      <c r="F4" s="61" t="s">
        <v>4</v>
      </c>
      <c r="G4" s="61"/>
      <c r="H4" s="63" t="s">
        <v>5</v>
      </c>
      <c r="I4" s="64"/>
      <c r="J4" s="61" t="s">
        <v>4</v>
      </c>
      <c r="K4" s="61"/>
      <c r="L4" s="63" t="s">
        <v>5</v>
      </c>
      <c r="M4" s="64"/>
    </row>
    <row r="5" spans="1:13">
      <c r="A5" s="60"/>
      <c r="B5" s="60"/>
      <c r="C5" s="72"/>
      <c r="D5" s="72"/>
      <c r="E5" s="72"/>
      <c r="F5" s="25" t="s">
        <v>6</v>
      </c>
      <c r="G5" s="25" t="s">
        <v>7</v>
      </c>
      <c r="H5" s="25" t="s">
        <v>6</v>
      </c>
      <c r="I5" s="25" t="s">
        <v>7</v>
      </c>
      <c r="J5" s="25" t="s">
        <v>6</v>
      </c>
      <c r="K5" s="25" t="s">
        <v>7</v>
      </c>
      <c r="L5" s="25" t="s">
        <v>6</v>
      </c>
      <c r="M5" s="25" t="s">
        <v>7</v>
      </c>
    </row>
    <row r="6" spans="1:13" s="26" customFormat="1">
      <c r="A6" s="25">
        <v>1</v>
      </c>
      <c r="B6" s="88" t="s">
        <v>71</v>
      </c>
      <c r="C6" s="127">
        <v>330</v>
      </c>
      <c r="D6" s="128">
        <v>330</v>
      </c>
      <c r="E6" s="128">
        <v>330</v>
      </c>
      <c r="F6" s="128">
        <v>211</v>
      </c>
      <c r="G6" s="129">
        <f>F6/D6</f>
        <v>0.6393939393939394</v>
      </c>
      <c r="H6" s="25"/>
      <c r="I6" s="129">
        <f>H6/D6</f>
        <v>0</v>
      </c>
      <c r="J6" s="128">
        <v>114</v>
      </c>
      <c r="K6" s="129">
        <f>J6/D6</f>
        <v>0.34545454545454546</v>
      </c>
      <c r="L6" s="25"/>
      <c r="M6" s="130">
        <f>L6/D6</f>
        <v>0</v>
      </c>
    </row>
    <row r="7" spans="1:13" s="133" customFormat="1">
      <c r="A7" s="131"/>
      <c r="B7" s="132" t="s">
        <v>92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</row>
    <row r="8" spans="1:13">
      <c r="A8" s="53">
        <v>2</v>
      </c>
      <c r="B8" s="89" t="s">
        <v>72</v>
      </c>
      <c r="C8" s="90">
        <v>250</v>
      </c>
      <c r="D8" s="55">
        <v>759</v>
      </c>
      <c r="E8" s="55">
        <v>272</v>
      </c>
      <c r="F8" s="55">
        <v>251</v>
      </c>
      <c r="G8" s="10">
        <f>F8/D8</f>
        <v>0.33069828722002637</v>
      </c>
      <c r="H8" s="53">
        <v>259</v>
      </c>
      <c r="I8" s="10">
        <f>H8/D8</f>
        <v>0.34123847167325427</v>
      </c>
      <c r="J8" s="55">
        <v>141</v>
      </c>
      <c r="K8" s="10">
        <f>J8/E8</f>
        <v>0.51838235294117652</v>
      </c>
      <c r="L8" s="53">
        <v>259</v>
      </c>
      <c r="M8" s="11">
        <f>L8/E8</f>
        <v>0.95220588235294112</v>
      </c>
    </row>
    <row r="9" spans="1:13" ht="30" customHeight="1">
      <c r="A9" s="50"/>
      <c r="B9" s="70" t="s">
        <v>73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</row>
    <row r="10" spans="1:13" hidden="1">
      <c r="A10" s="30"/>
      <c r="B10" s="26"/>
      <c r="C10" s="26"/>
      <c r="D10" s="26"/>
      <c r="E10" s="26"/>
      <c r="F10" s="26"/>
      <c r="G10" s="31"/>
      <c r="H10" s="30"/>
      <c r="I10" s="31"/>
      <c r="J10" s="26"/>
      <c r="K10" s="31"/>
      <c r="L10" s="30"/>
      <c r="M10" s="32"/>
    </row>
    <row r="11" spans="1:13" hidden="1">
      <c r="A11" s="30"/>
      <c r="B11" s="26"/>
      <c r="C11" s="26"/>
      <c r="D11" s="26"/>
      <c r="E11" s="26"/>
      <c r="F11" s="26"/>
      <c r="G11" s="31"/>
      <c r="H11" s="30"/>
      <c r="I11" s="31"/>
      <c r="J11" s="26"/>
      <c r="K11" s="31"/>
      <c r="L11" s="30"/>
      <c r="M11" s="32"/>
    </row>
    <row r="12" spans="1:13" ht="9" customHeight="1"/>
    <row r="13" spans="1:13" ht="35.25" customHeight="1">
      <c r="A13" s="57" t="s">
        <v>0</v>
      </c>
      <c r="B13" s="57" t="s">
        <v>1</v>
      </c>
      <c r="C13" s="61" t="s">
        <v>36</v>
      </c>
      <c r="D13" s="61"/>
      <c r="E13" s="61"/>
      <c r="F13" s="62"/>
      <c r="G13" s="63" t="s">
        <v>38</v>
      </c>
      <c r="H13" s="67"/>
      <c r="I13" s="64"/>
    </row>
    <row r="14" spans="1:13">
      <c r="A14" s="58"/>
      <c r="B14" s="59"/>
      <c r="C14" s="63" t="s">
        <v>10</v>
      </c>
      <c r="D14" s="65"/>
      <c r="E14" s="63" t="s">
        <v>11</v>
      </c>
      <c r="F14" s="66"/>
      <c r="G14" s="68" t="s">
        <v>44</v>
      </c>
      <c r="H14" s="68" t="s">
        <v>39</v>
      </c>
      <c r="I14" s="68" t="s">
        <v>45</v>
      </c>
    </row>
    <row r="15" spans="1:13" ht="47.25">
      <c r="A15" s="59"/>
      <c r="B15" s="60"/>
      <c r="C15" s="25" t="s">
        <v>37</v>
      </c>
      <c r="D15" s="19" t="s">
        <v>47</v>
      </c>
      <c r="E15" s="19" t="s">
        <v>37</v>
      </c>
      <c r="F15" s="19" t="s">
        <v>47</v>
      </c>
      <c r="G15" s="69"/>
      <c r="H15" s="69"/>
      <c r="I15" s="69"/>
    </row>
    <row r="16" spans="1:13">
      <c r="A16" s="53">
        <v>1</v>
      </c>
      <c r="B16" s="91" t="str">
        <f>B6</f>
        <v>Ērģeme</v>
      </c>
      <c r="C16" s="90" t="s">
        <v>28</v>
      </c>
      <c r="D16" s="54" t="s">
        <v>28</v>
      </c>
      <c r="E16" s="53">
        <v>2</v>
      </c>
      <c r="F16" s="53">
        <v>2</v>
      </c>
      <c r="G16" s="11">
        <v>0.25</v>
      </c>
      <c r="H16" s="11">
        <v>1</v>
      </c>
      <c r="I16" s="11">
        <v>1</v>
      </c>
      <c r="J16" s="12"/>
    </row>
    <row r="17" spans="1:10">
      <c r="A17" s="53">
        <v>2</v>
      </c>
      <c r="B17" s="91" t="str">
        <f>B8</f>
        <v>Vijciems</v>
      </c>
      <c r="C17" s="90">
        <v>3</v>
      </c>
      <c r="D17" s="54">
        <v>3</v>
      </c>
      <c r="E17" s="53">
        <v>3</v>
      </c>
      <c r="F17" s="53">
        <v>2</v>
      </c>
      <c r="G17" s="11">
        <v>0.32</v>
      </c>
      <c r="H17" s="11">
        <v>1</v>
      </c>
      <c r="I17" s="11">
        <v>0.33300000000000002</v>
      </c>
      <c r="J17" s="12"/>
    </row>
  </sheetData>
  <mergeCells count="24">
    <mergeCell ref="A1:M1"/>
    <mergeCell ref="C3:E3"/>
    <mergeCell ref="F3:I3"/>
    <mergeCell ref="F4:G4"/>
    <mergeCell ref="H4:I4"/>
    <mergeCell ref="A3:A5"/>
    <mergeCell ref="B3:B5"/>
    <mergeCell ref="C4:C5"/>
    <mergeCell ref="A13:A15"/>
    <mergeCell ref="B13:B15"/>
    <mergeCell ref="E4:E5"/>
    <mergeCell ref="J3:M3"/>
    <mergeCell ref="J4:K4"/>
    <mergeCell ref="L4:M4"/>
    <mergeCell ref="D4:D5"/>
    <mergeCell ref="C13:F13"/>
    <mergeCell ref="C14:D14"/>
    <mergeCell ref="E14:F14"/>
    <mergeCell ref="G13:I13"/>
    <mergeCell ref="G14:G15"/>
    <mergeCell ref="H14:H15"/>
    <mergeCell ref="I14:I15"/>
    <mergeCell ref="B9:M9"/>
    <mergeCell ref="B7:M7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8"/>
  <sheetViews>
    <sheetView workbookViewId="0">
      <selection activeCell="D6" sqref="D6:J6"/>
    </sheetView>
  </sheetViews>
  <sheetFormatPr defaultRowHeight="15.75"/>
  <cols>
    <col min="1" max="1" width="6" style="14" customWidth="1"/>
    <col min="2" max="2" width="18.140625" style="8" customWidth="1"/>
    <col min="3" max="3" width="8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8.2851562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3" t="s">
        <v>33</v>
      </c>
    </row>
    <row r="2" spans="1:10" ht="18.75">
      <c r="A2" s="13" t="str">
        <f>+Nodrosinajums!A2</f>
        <v>Valkas novads</v>
      </c>
    </row>
    <row r="3" spans="1:10" s="7" customFormat="1" ht="39.75" customHeight="1">
      <c r="A3" s="68" t="s">
        <v>0</v>
      </c>
      <c r="B3" s="68" t="s">
        <v>1</v>
      </c>
      <c r="C3" s="68"/>
      <c r="D3" s="79" t="s">
        <v>9</v>
      </c>
      <c r="E3" s="80"/>
      <c r="F3" s="76" t="s">
        <v>12</v>
      </c>
      <c r="G3" s="77"/>
      <c r="H3" s="77"/>
      <c r="I3" s="77"/>
      <c r="J3" s="78"/>
    </row>
    <row r="4" spans="1:10" ht="34.5" customHeight="1">
      <c r="A4" s="74"/>
      <c r="B4" s="75"/>
      <c r="C4" s="84"/>
      <c r="D4" s="81"/>
      <c r="E4" s="82"/>
      <c r="F4" s="24" t="s">
        <v>13</v>
      </c>
      <c r="G4" s="24" t="s">
        <v>34</v>
      </c>
      <c r="H4" s="24" t="s">
        <v>14</v>
      </c>
      <c r="I4" s="63" t="s">
        <v>65</v>
      </c>
      <c r="J4" s="65"/>
    </row>
    <row r="5" spans="1:10" s="26" customFormat="1" ht="114.75" customHeight="1">
      <c r="A5" s="25">
        <v>1</v>
      </c>
      <c r="B5" s="42" t="str">
        <f>+Nodrosinajums!B6</f>
        <v>Ērģeme</v>
      </c>
      <c r="C5" s="42" t="str">
        <f>+C7</f>
        <v>U,K</v>
      </c>
      <c r="D5" s="63" t="s">
        <v>76</v>
      </c>
      <c r="E5" s="64"/>
      <c r="F5" s="42" t="s">
        <v>67</v>
      </c>
      <c r="G5" s="42" t="s">
        <v>104</v>
      </c>
      <c r="H5" s="56" t="s">
        <v>106</v>
      </c>
      <c r="I5" s="73" t="s">
        <v>76</v>
      </c>
      <c r="J5" s="83"/>
    </row>
    <row r="6" spans="1:10" s="40" customFormat="1" ht="33" customHeight="1">
      <c r="A6" s="35"/>
      <c r="B6" s="36"/>
      <c r="C6" s="37" t="s">
        <v>66</v>
      </c>
      <c r="D6" s="92" t="s">
        <v>90</v>
      </c>
      <c r="E6" s="93"/>
      <c r="F6" s="93"/>
      <c r="G6" s="93"/>
      <c r="H6" s="93"/>
      <c r="I6" s="93"/>
      <c r="J6" s="94"/>
    </row>
    <row r="7" spans="1:10" s="26" customFormat="1" ht="65.25" customHeight="1">
      <c r="A7" s="25">
        <v>2</v>
      </c>
      <c r="B7" s="33" t="str">
        <f>+Nodrosinajums!B8</f>
        <v>Vijciems</v>
      </c>
      <c r="C7" s="34" t="s">
        <v>46</v>
      </c>
      <c r="D7" s="63" t="s">
        <v>75</v>
      </c>
      <c r="E7" s="64"/>
      <c r="F7" s="42" t="s">
        <v>28</v>
      </c>
      <c r="G7" s="33" t="s">
        <v>68</v>
      </c>
      <c r="H7" s="42" t="s">
        <v>76</v>
      </c>
      <c r="I7" s="73" t="str">
        <f>+H7</f>
        <v>Valkas novada pašvaldība</v>
      </c>
      <c r="J7" s="66"/>
    </row>
    <row r="8" spans="1:10" s="40" customFormat="1" ht="18" customHeight="1">
      <c r="A8" s="35"/>
      <c r="B8" s="36"/>
      <c r="C8" s="37" t="s">
        <v>66</v>
      </c>
      <c r="D8" s="38" t="s">
        <v>74</v>
      </c>
      <c r="E8" s="38"/>
      <c r="F8" s="38"/>
      <c r="G8" s="38"/>
      <c r="H8" s="38"/>
      <c r="I8" s="38"/>
      <c r="J8" s="39"/>
    </row>
  </sheetData>
  <mergeCells count="11">
    <mergeCell ref="I7:J7"/>
    <mergeCell ref="D7:E7"/>
    <mergeCell ref="A3:A4"/>
    <mergeCell ref="B3:B4"/>
    <mergeCell ref="F3:J3"/>
    <mergeCell ref="D3:E4"/>
    <mergeCell ref="D5:E5"/>
    <mergeCell ref="I4:J4"/>
    <mergeCell ref="I5:J5"/>
    <mergeCell ref="C3:C4"/>
    <mergeCell ref="D6:J6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8"/>
  <sheetViews>
    <sheetView topLeftCell="B23" workbookViewId="0">
      <selection activeCell="F41" sqref="F41"/>
    </sheetView>
  </sheetViews>
  <sheetFormatPr defaultRowHeight="15"/>
  <cols>
    <col min="1" max="1" width="14.140625" style="3" hidden="1" customWidth="1"/>
    <col min="2" max="2" width="9.140625" style="2"/>
    <col min="3" max="3" width="10.140625" style="3" hidden="1" customWidth="1"/>
    <col min="4" max="7" width="10.85546875" style="3" customWidth="1"/>
    <col min="8" max="12" width="13.140625" style="3" customWidth="1"/>
    <col min="13" max="13" width="6.85546875" style="3" customWidth="1"/>
    <col min="14" max="14" width="9.140625" style="3" customWidth="1"/>
    <col min="15" max="16384" width="9.140625" style="3"/>
  </cols>
  <sheetData>
    <row r="1" spans="1:14" s="1" customFormat="1" ht="18.75">
      <c r="A1" s="1" t="s">
        <v>35</v>
      </c>
      <c r="B1" s="27" t="str">
        <f>+A1</f>
        <v>Ūdensapgādes un kanalizācijas pakalpojumu daudzums</v>
      </c>
    </row>
    <row r="2" spans="1:14" s="1" customFormat="1" ht="24" customHeight="1">
      <c r="A2" s="1" t="str">
        <f>+Nodrosinajums!A2</f>
        <v>Valkas novads</v>
      </c>
      <c r="B2" s="27" t="str">
        <f>Nodrosinajums!A2</f>
        <v>Valkas novads</v>
      </c>
    </row>
    <row r="3" spans="1:14" s="1" customFormat="1" ht="28.5" customHeight="1">
      <c r="A3" s="1" t="s">
        <v>48</v>
      </c>
      <c r="B3" s="27" t="str">
        <f>Nodrosinajums!B6</f>
        <v>Ērģeme</v>
      </c>
    </row>
    <row r="4" spans="1:14" s="7" customFormat="1" ht="15.75">
      <c r="A4" s="57" t="s">
        <v>1</v>
      </c>
      <c r="B4" s="57" t="s">
        <v>15</v>
      </c>
      <c r="C4" s="57"/>
      <c r="D4" s="95" t="s">
        <v>10</v>
      </c>
      <c r="E4" s="96"/>
      <c r="F4" s="96"/>
      <c r="G4" s="96"/>
      <c r="H4" s="97"/>
      <c r="I4" s="97"/>
      <c r="J4" s="97"/>
      <c r="K4" s="97"/>
      <c r="L4" s="97"/>
      <c r="M4" s="98"/>
    </row>
    <row r="5" spans="1:14" s="7" customFormat="1" ht="33" customHeight="1">
      <c r="A5" s="57"/>
      <c r="B5" s="57"/>
      <c r="C5" s="57"/>
      <c r="D5" s="57" t="s">
        <v>16</v>
      </c>
      <c r="E5" s="57"/>
      <c r="F5" s="76" t="s">
        <v>22</v>
      </c>
      <c r="G5" s="78"/>
      <c r="H5" s="57" t="s">
        <v>19</v>
      </c>
      <c r="I5" s="57"/>
      <c r="J5" s="57"/>
      <c r="K5" s="57"/>
      <c r="L5" s="57"/>
      <c r="M5" s="57"/>
    </row>
    <row r="6" spans="1:14" s="7" customFormat="1" ht="33" customHeight="1">
      <c r="A6" s="57"/>
      <c r="B6" s="57"/>
      <c r="C6" s="57"/>
      <c r="D6" s="52" t="s">
        <v>17</v>
      </c>
      <c r="E6" s="52" t="s">
        <v>18</v>
      </c>
      <c r="F6" s="52" t="s">
        <v>17</v>
      </c>
      <c r="G6" s="52" t="s">
        <v>7</v>
      </c>
      <c r="H6" s="52" t="s">
        <v>21</v>
      </c>
      <c r="I6" s="52" t="s">
        <v>18</v>
      </c>
      <c r="J6" s="52" t="s">
        <v>20</v>
      </c>
      <c r="K6" s="52" t="s">
        <v>23</v>
      </c>
      <c r="L6" s="76" t="s">
        <v>41</v>
      </c>
      <c r="M6" s="99"/>
    </row>
    <row r="7" spans="1:14" s="6" customFormat="1" ht="15.75">
      <c r="A7" s="100"/>
      <c r="B7" s="101">
        <v>2008</v>
      </c>
      <c r="C7" s="102"/>
      <c r="D7" s="104">
        <f>(16.93+19.86)*365</f>
        <v>13428.35</v>
      </c>
      <c r="E7" s="103">
        <f>+D7/365</f>
        <v>36.79</v>
      </c>
      <c r="F7" s="104">
        <f>0.32*D7</f>
        <v>4297.0720000000001</v>
      </c>
      <c r="G7" s="120">
        <f>F7/D7</f>
        <v>0.32</v>
      </c>
      <c r="H7" s="104">
        <f>+D7-F7</f>
        <v>9131.2780000000002</v>
      </c>
      <c r="I7" s="103">
        <f>H7/365</f>
        <v>25.017199999999999</v>
      </c>
      <c r="J7" s="104">
        <f>+H7-L7</f>
        <v>7408.4780000000001</v>
      </c>
      <c r="K7" s="103">
        <f>J7/365/Nodrosinajums!F6*1000</f>
        <v>96.195260663507113</v>
      </c>
      <c r="L7" s="105">
        <f>+(4.68+0.04)*365</f>
        <v>1722.8</v>
      </c>
      <c r="M7" s="106"/>
    </row>
    <row r="8" spans="1:14" s="6" customFormat="1" ht="15.75">
      <c r="A8" s="107"/>
      <c r="B8" s="101">
        <v>2009</v>
      </c>
      <c r="C8" s="102"/>
      <c r="D8" s="102">
        <v>13293</v>
      </c>
      <c r="E8" s="103">
        <f>+D8/365</f>
        <v>36.419178082191777</v>
      </c>
      <c r="F8" s="104">
        <f t="shared" ref="F8:F9" si="0">0.32*D8</f>
        <v>4253.76</v>
      </c>
      <c r="G8" s="120">
        <f t="shared" ref="G8:G9" si="1">F8/D8</f>
        <v>0.32</v>
      </c>
      <c r="H8" s="104">
        <f t="shared" ref="H8:H9" si="2">+D8-F8</f>
        <v>9039.24</v>
      </c>
      <c r="I8" s="103">
        <f t="shared" ref="I8:I9" si="3">H8/365</f>
        <v>24.76504109589041</v>
      </c>
      <c r="J8" s="104">
        <f t="shared" ref="J8:J9" si="4">+H8-L8</f>
        <v>7316.44</v>
      </c>
      <c r="K8" s="103">
        <f>J8/365/Nodrosinajums!F6*1000</f>
        <v>95.000194767253134</v>
      </c>
      <c r="L8" s="105">
        <f t="shared" ref="L8:L9" si="5">+(4.68+0.04)*365</f>
        <v>1722.8</v>
      </c>
      <c r="M8" s="106"/>
    </row>
    <row r="9" spans="1:14" s="6" customFormat="1" ht="15.75">
      <c r="A9" s="108"/>
      <c r="B9" s="101">
        <v>2010</v>
      </c>
      <c r="C9" s="102"/>
      <c r="D9" s="109">
        <v>14467</v>
      </c>
      <c r="E9" s="103">
        <f>+D9/365</f>
        <v>39.635616438356166</v>
      </c>
      <c r="F9" s="104">
        <f t="shared" si="0"/>
        <v>4629.4400000000005</v>
      </c>
      <c r="G9" s="120">
        <f t="shared" si="1"/>
        <v>0.32000000000000006</v>
      </c>
      <c r="H9" s="104">
        <f t="shared" si="2"/>
        <v>9837.56</v>
      </c>
      <c r="I9" s="103">
        <f t="shared" si="3"/>
        <v>26.952219178082192</v>
      </c>
      <c r="J9" s="104">
        <f t="shared" si="4"/>
        <v>8114.7599999999993</v>
      </c>
      <c r="K9" s="103">
        <f>J9/365/Nodrosinajums!F6*1000</f>
        <v>105.36596766863597</v>
      </c>
      <c r="L9" s="105">
        <f t="shared" si="5"/>
        <v>1722.8</v>
      </c>
      <c r="M9" s="106"/>
    </row>
    <row r="10" spans="1:14" s="18" customFormat="1" ht="18.75" customHeight="1">
      <c r="A10" s="16"/>
      <c r="B10" s="85" t="s">
        <v>107</v>
      </c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110"/>
    </row>
    <row r="11" spans="1:14" s="4" customFormat="1" ht="33.75" hidden="1" customHeight="1">
      <c r="A11" s="15"/>
      <c r="B11" s="15"/>
      <c r="C11" s="21"/>
      <c r="D11" s="15"/>
      <c r="E11" s="20"/>
      <c r="F11" s="111"/>
      <c r="G11" s="112"/>
      <c r="H11" s="112"/>
      <c r="I11" s="112"/>
      <c r="J11" s="112"/>
      <c r="K11" s="112"/>
      <c r="L11" s="112"/>
      <c r="M11" s="112"/>
    </row>
    <row r="12" spans="1:14" s="6" customFormat="1" ht="14.25" customHeight="1">
      <c r="B12" s="5"/>
    </row>
    <row r="13" spans="1:14" s="7" customFormat="1" ht="15.75">
      <c r="A13" s="57" t="s">
        <v>1</v>
      </c>
      <c r="B13" s="57" t="s">
        <v>15</v>
      </c>
      <c r="C13" s="57"/>
      <c r="D13" s="95" t="s">
        <v>11</v>
      </c>
      <c r="E13" s="96"/>
      <c r="F13" s="96"/>
      <c r="G13" s="96"/>
      <c r="H13" s="97"/>
      <c r="I13" s="97"/>
      <c r="J13" s="97"/>
      <c r="K13" s="97"/>
      <c r="L13" s="97"/>
      <c r="M13" s="98"/>
    </row>
    <row r="14" spans="1:14" s="7" customFormat="1" ht="57.75" customHeight="1">
      <c r="A14" s="57"/>
      <c r="B14" s="57"/>
      <c r="C14" s="57"/>
      <c r="D14" s="57" t="s">
        <v>40</v>
      </c>
      <c r="E14" s="57"/>
      <c r="F14" s="76" t="s">
        <v>24</v>
      </c>
      <c r="G14" s="78"/>
      <c r="H14" s="57" t="s">
        <v>26</v>
      </c>
      <c r="I14" s="57"/>
      <c r="J14" s="57"/>
      <c r="K14" s="57"/>
      <c r="L14" s="57"/>
      <c r="M14" s="57"/>
    </row>
    <row r="15" spans="1:14" s="7" customFormat="1" ht="33" customHeight="1">
      <c r="A15" s="57"/>
      <c r="B15" s="57"/>
      <c r="C15" s="57"/>
      <c r="D15" s="52" t="s">
        <v>17</v>
      </c>
      <c r="E15" s="52" t="s">
        <v>18</v>
      </c>
      <c r="F15" s="52" t="s">
        <v>17</v>
      </c>
      <c r="G15" s="52" t="s">
        <v>7</v>
      </c>
      <c r="H15" s="52" t="s">
        <v>21</v>
      </c>
      <c r="I15" s="52" t="str">
        <f>+I6</f>
        <v>m3/dnn</v>
      </c>
      <c r="J15" s="52" t="s">
        <v>27</v>
      </c>
      <c r="K15" s="52" t="s">
        <v>23</v>
      </c>
      <c r="L15" s="76" t="s">
        <v>42</v>
      </c>
      <c r="M15" s="99"/>
    </row>
    <row r="16" spans="1:14" s="6" customFormat="1" ht="15.75">
      <c r="A16" s="100"/>
      <c r="B16" s="101">
        <v>2008</v>
      </c>
      <c r="C16" s="102"/>
      <c r="D16" s="113">
        <v>7800</v>
      </c>
      <c r="E16" s="135">
        <f>D16/365</f>
        <v>21.36986301369863</v>
      </c>
      <c r="F16" s="113">
        <v>2075</v>
      </c>
      <c r="G16" s="137">
        <f>F16/D16</f>
        <v>0.26602564102564102</v>
      </c>
      <c r="H16" s="113">
        <f>+J16+L16</f>
        <v>5725.4847962085314</v>
      </c>
      <c r="I16" s="136">
        <f>H16/365</f>
        <v>15.686259715639812</v>
      </c>
      <c r="J16" s="113">
        <f>+K16*365*Nodrosinajums!J6/1000</f>
        <v>4002.6847962085312</v>
      </c>
      <c r="K16" s="136">
        <f>+K7</f>
        <v>96.195260663507113</v>
      </c>
      <c r="L16" s="105">
        <f>+L7</f>
        <v>1722.8</v>
      </c>
      <c r="M16" s="106"/>
      <c r="N16" s="125"/>
    </row>
    <row r="17" spans="1:14" s="6" customFormat="1" ht="15.75">
      <c r="A17" s="107"/>
      <c r="B17" s="101">
        <v>2009</v>
      </c>
      <c r="C17" s="102"/>
      <c r="D17" s="113">
        <v>8510</v>
      </c>
      <c r="E17" s="135">
        <f>D17/365</f>
        <v>23.315068493150687</v>
      </c>
      <c r="F17" s="113">
        <v>2834</v>
      </c>
      <c r="G17" s="137">
        <f t="shared" ref="G17:G18" si="6">F17/D17</f>
        <v>0.33301997649823739</v>
      </c>
      <c r="H17" s="113">
        <f t="shared" ref="H17:H18" si="7">+J17+L17</f>
        <v>5675.7581042654028</v>
      </c>
      <c r="I17" s="136">
        <f t="shared" ref="I17:I18" si="8">H17/365</f>
        <v>15.550022203466858</v>
      </c>
      <c r="J17" s="113">
        <f>+K17*365*Nodrosinajums!J6/1000</f>
        <v>3952.9581042654031</v>
      </c>
      <c r="K17" s="136">
        <f t="shared" ref="K17:L18" si="9">+K8</f>
        <v>95.000194767253134</v>
      </c>
      <c r="L17" s="105">
        <f t="shared" si="9"/>
        <v>1722.8</v>
      </c>
      <c r="M17" s="106"/>
      <c r="N17" s="125"/>
    </row>
    <row r="18" spans="1:14" s="6" customFormat="1" ht="15.75">
      <c r="A18" s="108"/>
      <c r="B18" s="101">
        <v>2010</v>
      </c>
      <c r="C18" s="102"/>
      <c r="D18" s="113">
        <v>8300</v>
      </c>
      <c r="E18" s="135">
        <f>D18/365</f>
        <v>22.739726027397261</v>
      </c>
      <c r="F18" s="113">
        <f>0.13*D18+1000+100+10+4</f>
        <v>2193</v>
      </c>
      <c r="G18" s="137">
        <f t="shared" si="6"/>
        <v>0.26421686746987949</v>
      </c>
      <c r="H18" s="113">
        <f t="shared" si="7"/>
        <v>6107.0779146919431</v>
      </c>
      <c r="I18" s="136">
        <f t="shared" si="8"/>
        <v>16.7317203142245</v>
      </c>
      <c r="J18" s="113">
        <f>+K18*365*Nodrosinajums!J6/1000</f>
        <v>4384.2779146919429</v>
      </c>
      <c r="K18" s="136">
        <f t="shared" si="9"/>
        <v>105.36596766863597</v>
      </c>
      <c r="L18" s="105">
        <f t="shared" si="9"/>
        <v>1722.8</v>
      </c>
      <c r="M18" s="106"/>
      <c r="N18" s="125"/>
    </row>
    <row r="19" spans="1:14" s="6" customFormat="1" ht="7.5" hidden="1" customHeight="1">
      <c r="A19" s="15"/>
      <c r="B19" s="114"/>
      <c r="C19" s="115"/>
      <c r="D19" s="114"/>
      <c r="E19" s="116"/>
      <c r="F19" s="117"/>
      <c r="G19" s="117"/>
      <c r="H19" s="118"/>
      <c r="I19" s="118"/>
      <c r="J19" s="118"/>
      <c r="K19" s="116"/>
      <c r="L19" s="119"/>
      <c r="M19" s="119"/>
    </row>
    <row r="20" spans="1:14" s="18" customFormat="1" ht="18.75" hidden="1" customHeight="1">
      <c r="A20" s="16"/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110"/>
    </row>
    <row r="21" spans="1:14" s="18" customFormat="1" ht="18.75" customHeight="1">
      <c r="A21" s="16"/>
      <c r="B21" s="85" t="s">
        <v>108</v>
      </c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110"/>
    </row>
    <row r="22" spans="1:14" s="6" customFormat="1" ht="30.75" customHeight="1">
      <c r="B22" s="27" t="str">
        <f>Nodrosinajums!B8</f>
        <v>Vijciems</v>
      </c>
    </row>
    <row r="23" spans="1:14" s="7" customFormat="1" ht="15.75">
      <c r="A23" s="57" t="s">
        <v>1</v>
      </c>
      <c r="B23" s="57" t="s">
        <v>15</v>
      </c>
      <c r="C23" s="57"/>
      <c r="D23" s="95" t="s">
        <v>10</v>
      </c>
      <c r="E23" s="96"/>
      <c r="F23" s="96"/>
      <c r="G23" s="96"/>
      <c r="H23" s="97"/>
      <c r="I23" s="97"/>
      <c r="J23" s="97"/>
      <c r="K23" s="97"/>
      <c r="L23" s="97"/>
      <c r="M23" s="98"/>
    </row>
    <row r="24" spans="1:14" s="7" customFormat="1" ht="33" customHeight="1">
      <c r="A24" s="57"/>
      <c r="B24" s="57"/>
      <c r="C24" s="57"/>
      <c r="D24" s="57" t="s">
        <v>16</v>
      </c>
      <c r="E24" s="57"/>
      <c r="F24" s="76" t="s">
        <v>22</v>
      </c>
      <c r="G24" s="78"/>
      <c r="H24" s="57" t="s">
        <v>19</v>
      </c>
      <c r="I24" s="57"/>
      <c r="J24" s="57"/>
      <c r="K24" s="57"/>
      <c r="L24" s="57"/>
      <c r="M24" s="57"/>
    </row>
    <row r="25" spans="1:14" s="7" customFormat="1" ht="33" customHeight="1">
      <c r="A25" s="57"/>
      <c r="B25" s="57"/>
      <c r="C25" s="57"/>
      <c r="D25" s="52" t="s">
        <v>17</v>
      </c>
      <c r="E25" s="52" t="s">
        <v>18</v>
      </c>
      <c r="F25" s="52" t="s">
        <v>17</v>
      </c>
      <c r="G25" s="52" t="s">
        <v>7</v>
      </c>
      <c r="H25" s="52" t="s">
        <v>21</v>
      </c>
      <c r="I25" s="52" t="s">
        <v>18</v>
      </c>
      <c r="J25" s="52" t="s">
        <v>20</v>
      </c>
      <c r="K25" s="52" t="s">
        <v>23</v>
      </c>
      <c r="L25" s="76" t="s">
        <v>43</v>
      </c>
      <c r="M25" s="99"/>
    </row>
    <row r="26" spans="1:14" s="6" customFormat="1" ht="15.75">
      <c r="A26" s="100"/>
      <c r="B26" s="101">
        <v>2008</v>
      </c>
      <c r="C26" s="102"/>
      <c r="D26" s="102">
        <v>17755</v>
      </c>
      <c r="E26" s="103">
        <f>+D26/365</f>
        <v>48.643835616438359</v>
      </c>
      <c r="F26" s="104">
        <f t="shared" ref="F26:F27" si="10">D26-H26</f>
        <v>225</v>
      </c>
      <c r="G26" s="120">
        <f t="shared" ref="G26:G27" si="11">+F26/D26</f>
        <v>1.2672486623486343E-2</v>
      </c>
      <c r="H26" s="104">
        <v>17530</v>
      </c>
      <c r="I26" s="103">
        <f t="shared" ref="I26:I27" si="12">+H26/365</f>
        <v>48.027397260273972</v>
      </c>
      <c r="J26" s="101" t="s">
        <v>28</v>
      </c>
      <c r="K26" s="138" t="s">
        <v>28</v>
      </c>
      <c r="L26" s="134" t="s">
        <v>28</v>
      </c>
      <c r="M26" s="122"/>
    </row>
    <row r="27" spans="1:14" s="6" customFormat="1" ht="15.75">
      <c r="A27" s="107"/>
      <c r="B27" s="101">
        <v>2009</v>
      </c>
      <c r="C27" s="102"/>
      <c r="D27" s="102">
        <v>15161</v>
      </c>
      <c r="E27" s="103">
        <f>+D27/365</f>
        <v>41.536986301369865</v>
      </c>
      <c r="F27" s="104">
        <f t="shared" si="10"/>
        <v>320</v>
      </c>
      <c r="G27" s="120">
        <f t="shared" si="11"/>
        <v>2.1106787151243322E-2</v>
      </c>
      <c r="H27" s="104">
        <v>14841</v>
      </c>
      <c r="I27" s="103">
        <f t="shared" si="12"/>
        <v>40.660273972602738</v>
      </c>
      <c r="J27" s="101" t="s">
        <v>28</v>
      </c>
      <c r="K27" s="138" t="s">
        <v>28</v>
      </c>
      <c r="L27" s="134" t="s">
        <v>28</v>
      </c>
      <c r="M27" s="122"/>
    </row>
    <row r="28" spans="1:14" s="6" customFormat="1" ht="15.75">
      <c r="A28" s="108"/>
      <c r="B28" s="101">
        <v>2010</v>
      </c>
      <c r="C28" s="102"/>
      <c r="D28" s="109">
        <v>14009</v>
      </c>
      <c r="E28" s="103">
        <f>+D28/365</f>
        <v>38.38082191780822</v>
      </c>
      <c r="F28" s="104">
        <f>D28-H28</f>
        <v>2658</v>
      </c>
      <c r="G28" s="120">
        <f>+F28/D28</f>
        <v>0.1897351702476979</v>
      </c>
      <c r="H28" s="104">
        <f>J28+L28</f>
        <v>11351</v>
      </c>
      <c r="I28" s="103">
        <f>+H28/365</f>
        <v>31.098630136986301</v>
      </c>
      <c r="J28" s="104">
        <v>10321</v>
      </c>
      <c r="K28" s="139">
        <f>J28/365/Nodrosinajums!$F$8*1000</f>
        <v>112.65622441739889</v>
      </c>
      <c r="L28" s="121">
        <f>260+770</f>
        <v>1030</v>
      </c>
      <c r="M28" s="123"/>
    </row>
    <row r="29" spans="1:14" s="48" customFormat="1" ht="15.75">
      <c r="A29" s="44"/>
      <c r="B29" s="45" t="s">
        <v>69</v>
      </c>
      <c r="C29" s="45"/>
      <c r="D29" s="45"/>
      <c r="E29" s="46"/>
      <c r="F29" s="47"/>
      <c r="G29" s="47"/>
      <c r="H29" s="45"/>
      <c r="I29" s="45"/>
      <c r="J29" s="45"/>
      <c r="K29" s="47"/>
      <c r="L29" s="45"/>
      <c r="M29" s="45"/>
    </row>
    <row r="30" spans="1:14" s="6" customFormat="1" ht="5.25" customHeight="1">
      <c r="B30" s="5"/>
    </row>
    <row r="31" spans="1:14" s="7" customFormat="1" ht="15.75">
      <c r="A31" s="57" t="s">
        <v>1</v>
      </c>
      <c r="B31" s="57" t="s">
        <v>15</v>
      </c>
      <c r="C31" s="57"/>
      <c r="D31" s="95" t="s">
        <v>11</v>
      </c>
      <c r="E31" s="96"/>
      <c r="F31" s="96"/>
      <c r="G31" s="96"/>
      <c r="H31" s="97"/>
      <c r="I31" s="97"/>
      <c r="J31" s="97"/>
      <c r="K31" s="97"/>
      <c r="L31" s="97"/>
      <c r="M31" s="98"/>
    </row>
    <row r="32" spans="1:14" s="7" customFormat="1" ht="33" customHeight="1">
      <c r="A32" s="57"/>
      <c r="B32" s="57"/>
      <c r="C32" s="57"/>
      <c r="D32" s="57" t="s">
        <v>25</v>
      </c>
      <c r="E32" s="57"/>
      <c r="F32" s="76" t="s">
        <v>24</v>
      </c>
      <c r="G32" s="78"/>
      <c r="H32" s="57" t="s">
        <v>26</v>
      </c>
      <c r="I32" s="57"/>
      <c r="J32" s="57"/>
      <c r="K32" s="57"/>
      <c r="L32" s="57"/>
      <c r="M32" s="57"/>
    </row>
    <row r="33" spans="1:14" s="7" customFormat="1" ht="63.75" customHeight="1">
      <c r="A33" s="57"/>
      <c r="B33" s="57"/>
      <c r="C33" s="57"/>
      <c r="D33" s="52" t="s">
        <v>17</v>
      </c>
      <c r="E33" s="52" t="s">
        <v>18</v>
      </c>
      <c r="F33" s="52" t="s">
        <v>17</v>
      </c>
      <c r="G33" s="52" t="s">
        <v>7</v>
      </c>
      <c r="H33" s="52" t="s">
        <v>21</v>
      </c>
      <c r="I33" s="52" t="s">
        <v>18</v>
      </c>
      <c r="J33" s="52" t="s">
        <v>27</v>
      </c>
      <c r="K33" s="52" t="s">
        <v>23</v>
      </c>
      <c r="L33" s="76" t="s">
        <v>78</v>
      </c>
      <c r="M33" s="78"/>
    </row>
    <row r="34" spans="1:14" s="6" customFormat="1" ht="15.75">
      <c r="A34" s="100"/>
      <c r="B34" s="101">
        <v>2008</v>
      </c>
      <c r="C34" s="102"/>
      <c r="D34" s="104">
        <v>17895</v>
      </c>
      <c r="E34" s="103">
        <f>+D34/365</f>
        <v>49.027397260273972</v>
      </c>
      <c r="F34" s="113" t="s">
        <v>28</v>
      </c>
      <c r="G34" s="113" t="s">
        <v>28</v>
      </c>
      <c r="H34" s="113" t="s">
        <v>28</v>
      </c>
      <c r="I34" s="113" t="s">
        <v>28</v>
      </c>
      <c r="J34" s="113" t="s">
        <v>28</v>
      </c>
      <c r="K34" s="113" t="s">
        <v>28</v>
      </c>
      <c r="L34" s="105" t="s">
        <v>28</v>
      </c>
      <c r="M34" s="124"/>
      <c r="N34" s="125"/>
    </row>
    <row r="35" spans="1:14" s="6" customFormat="1" ht="15.75">
      <c r="A35" s="107"/>
      <c r="B35" s="101">
        <v>2009</v>
      </c>
      <c r="C35" s="102"/>
      <c r="D35" s="104">
        <v>15301</v>
      </c>
      <c r="E35" s="103">
        <f>+D35/365</f>
        <v>41.920547945205477</v>
      </c>
      <c r="F35" s="113" t="s">
        <v>28</v>
      </c>
      <c r="G35" s="113" t="s">
        <v>28</v>
      </c>
      <c r="H35" s="113" t="s">
        <v>28</v>
      </c>
      <c r="I35" s="113" t="s">
        <v>28</v>
      </c>
      <c r="J35" s="113" t="s">
        <v>28</v>
      </c>
      <c r="K35" s="113" t="s">
        <v>28</v>
      </c>
      <c r="L35" s="105" t="s">
        <v>28</v>
      </c>
      <c r="M35" s="124"/>
      <c r="N35" s="125"/>
    </row>
    <row r="36" spans="1:14" s="6" customFormat="1" ht="15.75">
      <c r="A36" s="108"/>
      <c r="B36" s="101">
        <v>2010</v>
      </c>
      <c r="C36" s="102"/>
      <c r="D36" s="104">
        <v>14130</v>
      </c>
      <c r="E36" s="103">
        <f>+D36/365</f>
        <v>38.712328767123289</v>
      </c>
      <c r="F36" s="113" t="s">
        <v>28</v>
      </c>
      <c r="G36" s="137" t="s">
        <v>28</v>
      </c>
      <c r="H36" s="104">
        <f>J36+L36</f>
        <v>14130</v>
      </c>
      <c r="I36" s="104">
        <f t="shared" ref="I36" si="13">H36/365</f>
        <v>38.712328767123289</v>
      </c>
      <c r="J36" s="104">
        <f>13200-5000</f>
        <v>8200</v>
      </c>
      <c r="K36" s="103">
        <f>+J36/365/Nodrosinajums!J8*1000</f>
        <v>159.33158457203925</v>
      </c>
      <c r="L36" s="105">
        <f>260+670+5000</f>
        <v>5930</v>
      </c>
      <c r="M36" s="124"/>
      <c r="N36" s="125"/>
    </row>
    <row r="37" spans="1:14" s="18" customFormat="1" ht="23.25" customHeight="1">
      <c r="A37" s="16"/>
      <c r="B37" s="85" t="s">
        <v>70</v>
      </c>
      <c r="C37" s="126"/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N37" s="17"/>
    </row>
    <row r="38" spans="1:14" s="4" customFormat="1" ht="15.75" hidden="1">
      <c r="A38" s="15"/>
      <c r="B38" s="22"/>
      <c r="C38" s="21"/>
      <c r="D38" s="22"/>
      <c r="E38" s="20"/>
      <c r="F38" s="20"/>
      <c r="G38" s="22"/>
      <c r="H38" s="21"/>
      <c r="I38" s="21"/>
      <c r="J38" s="21"/>
      <c r="K38" s="23"/>
      <c r="L38" s="21"/>
      <c r="M38" s="21"/>
    </row>
  </sheetData>
  <mergeCells count="50">
    <mergeCell ref="L7:M7"/>
    <mergeCell ref="A4:A6"/>
    <mergeCell ref="A7:A9"/>
    <mergeCell ref="A13:A15"/>
    <mergeCell ref="B13:B15"/>
    <mergeCell ref="C13:C15"/>
    <mergeCell ref="B4:B6"/>
    <mergeCell ref="C4:C6"/>
    <mergeCell ref="B10:L10"/>
    <mergeCell ref="D4:M4"/>
    <mergeCell ref="D13:M13"/>
    <mergeCell ref="D14:E14"/>
    <mergeCell ref="F14:G14"/>
    <mergeCell ref="H14:M14"/>
    <mergeCell ref="D5:E5"/>
    <mergeCell ref="F5:G5"/>
    <mergeCell ref="H5:M5"/>
    <mergeCell ref="B37:M37"/>
    <mergeCell ref="L25:M25"/>
    <mergeCell ref="L6:M6"/>
    <mergeCell ref="F24:G24"/>
    <mergeCell ref="H24:M24"/>
    <mergeCell ref="L16:M16"/>
    <mergeCell ref="L17:M17"/>
    <mergeCell ref="L18:M18"/>
    <mergeCell ref="L15:M15"/>
    <mergeCell ref="F11:M11"/>
    <mergeCell ref="L8:M8"/>
    <mergeCell ref="L9:M9"/>
    <mergeCell ref="B20:L20"/>
    <mergeCell ref="B23:B25"/>
    <mergeCell ref="C23:C25"/>
    <mergeCell ref="L33:M33"/>
    <mergeCell ref="A26:A28"/>
    <mergeCell ref="A34:A36"/>
    <mergeCell ref="A31:A33"/>
    <mergeCell ref="B31:B33"/>
    <mergeCell ref="C31:C33"/>
    <mergeCell ref="L34:M34"/>
    <mergeCell ref="L35:M35"/>
    <mergeCell ref="L36:M36"/>
    <mergeCell ref="A16:A18"/>
    <mergeCell ref="A23:A25"/>
    <mergeCell ref="D24:E24"/>
    <mergeCell ref="D31:M31"/>
    <mergeCell ref="D32:E32"/>
    <mergeCell ref="F32:G32"/>
    <mergeCell ref="H32:M32"/>
    <mergeCell ref="D23:M23"/>
    <mergeCell ref="B21:L21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1" manualBreakCount="1">
    <brk id="2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7"/>
  <sheetViews>
    <sheetView workbookViewId="0">
      <selection activeCell="E6" sqref="E6:E7"/>
    </sheetView>
  </sheetViews>
  <sheetFormatPr defaultRowHeight="15.75"/>
  <cols>
    <col min="1" max="1" width="6.42578125" style="6" customWidth="1"/>
    <col min="2" max="2" width="13.28515625" style="6" customWidth="1"/>
    <col min="3" max="8" width="19" style="29" customWidth="1"/>
    <col min="9" max="16384" width="9.140625" style="29"/>
  </cols>
  <sheetData>
    <row r="1" spans="1:8" s="8" customFormat="1" ht="18.75">
      <c r="A1" s="71" t="s">
        <v>56</v>
      </c>
      <c r="B1" s="71"/>
      <c r="C1" s="71"/>
      <c r="D1" s="71"/>
      <c r="E1" s="71"/>
    </row>
    <row r="2" spans="1:8" s="8" customFormat="1" ht="18.75">
      <c r="A2" s="9" t="str">
        <f>Nodrosinajums!A2</f>
        <v>Valkas novads</v>
      </c>
      <c r="B2" s="28"/>
      <c r="C2" s="28"/>
      <c r="D2" s="28"/>
      <c r="E2" s="28"/>
    </row>
    <row r="3" spans="1:8" s="7" customFormat="1" ht="30" customHeight="1">
      <c r="A3" s="57" t="s">
        <v>0</v>
      </c>
      <c r="B3" s="57" t="s">
        <v>1</v>
      </c>
      <c r="C3" s="57" t="s">
        <v>49</v>
      </c>
      <c r="D3" s="57"/>
      <c r="E3" s="57"/>
      <c r="F3" s="57" t="s">
        <v>57</v>
      </c>
      <c r="G3" s="57"/>
      <c r="H3" s="57"/>
    </row>
    <row r="4" spans="1:8" s="8" customFormat="1" ht="21.75" customHeight="1">
      <c r="A4" s="58"/>
      <c r="B4" s="87"/>
      <c r="C4" s="57" t="s">
        <v>50</v>
      </c>
      <c r="D4" s="57" t="s">
        <v>51</v>
      </c>
      <c r="E4" s="57" t="s">
        <v>52</v>
      </c>
      <c r="F4" s="57" t="s">
        <v>53</v>
      </c>
      <c r="G4" s="57" t="s">
        <v>54</v>
      </c>
      <c r="H4" s="57" t="s">
        <v>55</v>
      </c>
    </row>
    <row r="5" spans="1:8" s="8" customFormat="1" ht="6" customHeight="1">
      <c r="A5" s="87"/>
      <c r="B5" s="87"/>
      <c r="C5" s="86"/>
      <c r="D5" s="86"/>
      <c r="E5" s="86"/>
      <c r="F5" s="86"/>
      <c r="G5" s="86"/>
      <c r="H5" s="86"/>
    </row>
    <row r="6" spans="1:8" s="8" customFormat="1" ht="141.75">
      <c r="A6" s="41">
        <v>1</v>
      </c>
      <c r="B6" s="42" t="str">
        <f>+Nodrosinajums!B6</f>
        <v>Ērģeme</v>
      </c>
      <c r="C6" s="33" t="s">
        <v>94</v>
      </c>
      <c r="D6" s="53" t="s">
        <v>87</v>
      </c>
      <c r="E6" s="33" t="s">
        <v>95</v>
      </c>
      <c r="F6" s="42" t="s">
        <v>103</v>
      </c>
      <c r="G6" s="42" t="s">
        <v>98</v>
      </c>
      <c r="H6" s="42" t="s">
        <v>102</v>
      </c>
    </row>
    <row r="7" spans="1:8" s="8" customFormat="1" ht="96.75" customHeight="1">
      <c r="A7" s="41">
        <v>2</v>
      </c>
      <c r="B7" s="42" t="str">
        <f>+Nodrosinajums!B8</f>
        <v>Vijciems</v>
      </c>
      <c r="C7" s="51" t="s">
        <v>89</v>
      </c>
      <c r="D7" s="41" t="s">
        <v>28</v>
      </c>
      <c r="E7" s="33" t="s">
        <v>88</v>
      </c>
      <c r="F7" s="42" t="s">
        <v>28</v>
      </c>
      <c r="G7" s="43" t="s">
        <v>79</v>
      </c>
      <c r="H7" s="43" t="s">
        <v>80</v>
      </c>
    </row>
  </sheetData>
  <mergeCells count="11">
    <mergeCell ref="F3:H3"/>
    <mergeCell ref="F4:F5"/>
    <mergeCell ref="G4:G5"/>
    <mergeCell ref="H4:H5"/>
    <mergeCell ref="A1:E1"/>
    <mergeCell ref="A3:A5"/>
    <mergeCell ref="B3:B5"/>
    <mergeCell ref="C3:E3"/>
    <mergeCell ref="C4:C5"/>
    <mergeCell ref="D4:D5"/>
    <mergeCell ref="E4:E5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9"/>
  <sheetViews>
    <sheetView tabSelected="1" topLeftCell="B6" workbookViewId="0">
      <selection activeCell="B6" sqref="B6"/>
    </sheetView>
  </sheetViews>
  <sheetFormatPr defaultRowHeight="15.75"/>
  <cols>
    <col min="1" max="1" width="6.42578125" style="6" customWidth="1"/>
    <col min="2" max="2" width="13.28515625" style="6" customWidth="1"/>
    <col min="3" max="8" width="20.5703125" style="29" customWidth="1"/>
    <col min="9" max="16384" width="9.140625" style="29"/>
  </cols>
  <sheetData>
    <row r="1" spans="1:8" s="8" customFormat="1" ht="18.75">
      <c r="A1" s="71" t="s">
        <v>58</v>
      </c>
      <c r="B1" s="71"/>
      <c r="C1" s="71"/>
      <c r="D1" s="71"/>
      <c r="E1" s="71"/>
    </row>
    <row r="2" spans="1:8" s="8" customFormat="1" ht="18.75">
      <c r="A2" s="9" t="str">
        <f>Nodrosinajums!A2</f>
        <v>Valkas novads</v>
      </c>
      <c r="B2" s="28"/>
      <c r="C2" s="28"/>
      <c r="D2" s="28"/>
      <c r="E2" s="28"/>
    </row>
    <row r="3" spans="1:8" s="7" customFormat="1" ht="30" customHeight="1">
      <c r="A3" s="57" t="s">
        <v>0</v>
      </c>
      <c r="B3" s="57" t="s">
        <v>1</v>
      </c>
      <c r="C3" s="57" t="s">
        <v>59</v>
      </c>
      <c r="D3" s="57"/>
      <c r="E3" s="57"/>
      <c r="F3" s="57" t="s">
        <v>60</v>
      </c>
      <c r="G3" s="57"/>
      <c r="H3" s="57"/>
    </row>
    <row r="4" spans="1:8" s="8" customFormat="1" ht="21.75" customHeight="1">
      <c r="A4" s="58"/>
      <c r="B4" s="87"/>
      <c r="C4" s="57" t="s">
        <v>61</v>
      </c>
      <c r="D4" s="57" t="s">
        <v>51</v>
      </c>
      <c r="E4" s="57" t="s">
        <v>62</v>
      </c>
      <c r="F4" s="57" t="s">
        <v>63</v>
      </c>
      <c r="G4" s="57" t="s">
        <v>62</v>
      </c>
      <c r="H4" s="57" t="s">
        <v>64</v>
      </c>
    </row>
    <row r="5" spans="1:8" s="8" customFormat="1" ht="6" customHeight="1">
      <c r="A5" s="87"/>
      <c r="B5" s="87"/>
      <c r="C5" s="86"/>
      <c r="D5" s="86"/>
      <c r="E5" s="86"/>
      <c r="F5" s="86"/>
      <c r="G5" s="86"/>
      <c r="H5" s="86"/>
    </row>
    <row r="6" spans="1:8" s="8" customFormat="1" ht="273" customHeight="1">
      <c r="A6" s="41">
        <v>1</v>
      </c>
      <c r="B6" s="42" t="str">
        <f>+Kvalitate!B6</f>
        <v>Ērģeme</v>
      </c>
      <c r="C6" s="33" t="s">
        <v>91</v>
      </c>
      <c r="D6" s="33" t="s">
        <v>96</v>
      </c>
      <c r="E6" s="33" t="s">
        <v>97</v>
      </c>
      <c r="F6" s="33" t="s">
        <v>101</v>
      </c>
      <c r="G6" s="33" t="s">
        <v>99</v>
      </c>
      <c r="H6" s="33" t="s">
        <v>100</v>
      </c>
    </row>
    <row r="7" spans="1:8" s="8" customFormat="1" ht="50.25" customHeight="1">
      <c r="A7" s="53"/>
      <c r="B7" s="55" t="s">
        <v>110</v>
      </c>
      <c r="C7" s="140" t="s">
        <v>105</v>
      </c>
      <c r="D7" s="93"/>
      <c r="E7" s="93"/>
      <c r="F7" s="93"/>
      <c r="G7" s="93"/>
      <c r="H7" s="93"/>
    </row>
    <row r="8" spans="1:8" s="8" customFormat="1" ht="141" customHeight="1">
      <c r="A8" s="53">
        <v>2</v>
      </c>
      <c r="B8" s="55" t="str">
        <f>+Kvalitate!B7</f>
        <v>Vijciems</v>
      </c>
      <c r="C8" s="33" t="s">
        <v>84</v>
      </c>
      <c r="D8" s="33" t="s">
        <v>85</v>
      </c>
      <c r="E8" s="49" t="s">
        <v>83</v>
      </c>
      <c r="F8" s="33" t="s">
        <v>77</v>
      </c>
      <c r="G8" s="33" t="s">
        <v>81</v>
      </c>
      <c r="H8" s="33" t="s">
        <v>82</v>
      </c>
    </row>
    <row r="9" spans="1:8" s="8" customFormat="1" ht="47.25" customHeight="1">
      <c r="A9" s="53"/>
      <c r="B9" s="55" t="s">
        <v>109</v>
      </c>
      <c r="C9" s="140" t="s">
        <v>86</v>
      </c>
      <c r="D9" s="93"/>
      <c r="E9" s="93"/>
      <c r="F9" s="93"/>
      <c r="G9" s="93"/>
      <c r="H9" s="93"/>
    </row>
  </sheetData>
  <mergeCells count="13">
    <mergeCell ref="C7:H7"/>
    <mergeCell ref="C9:H9"/>
    <mergeCell ref="H4:H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 vertic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2012-01-27T08:47:37Z</cp:lastPrinted>
  <dcterms:created xsi:type="dcterms:W3CDTF">2011-12-13T13:06:12Z</dcterms:created>
  <dcterms:modified xsi:type="dcterms:W3CDTF">2012-01-27T08:55:15Z</dcterms:modified>
</cp:coreProperties>
</file>